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87B" lockStructure="1"/>
  <bookViews>
    <workbookView xWindow="120" yWindow="210" windowWidth="24915" windowHeight="12015"/>
  </bookViews>
  <sheets>
    <sheet name="CET Vs Ecobonus" sheetId="5" r:id="rId1"/>
    <sheet name="GHP AISIN_DATA" sheetId="6" state="hidden" r:id="rId2"/>
  </sheets>
  <calcPr calcId="145621"/>
</workbook>
</file>

<file path=xl/calcChain.xml><?xml version="1.0" encoding="utf-8"?>
<calcChain xmlns="http://schemas.openxmlformats.org/spreadsheetml/2006/main">
  <c r="J33" i="5" l="1"/>
  <c r="J34" i="5"/>
  <c r="J35" i="5"/>
  <c r="J36" i="5"/>
  <c r="D33" i="5"/>
  <c r="D34" i="5"/>
  <c r="D35" i="5"/>
  <c r="D36" i="5"/>
  <c r="D32" i="5"/>
  <c r="F33" i="5"/>
  <c r="F34" i="5"/>
  <c r="F35" i="5"/>
  <c r="F36" i="5"/>
  <c r="J32" i="5"/>
  <c r="F32" i="5"/>
  <c r="F21" i="5"/>
  <c r="F22" i="5"/>
  <c r="F23" i="5"/>
  <c r="F24" i="5"/>
  <c r="J21" i="5"/>
  <c r="J22" i="5"/>
  <c r="J23" i="5"/>
  <c r="J24" i="5"/>
  <c r="J20" i="5"/>
  <c r="F20" i="5"/>
  <c r="D21" i="5"/>
  <c r="D22" i="5"/>
  <c r="D23" i="5"/>
  <c r="D24" i="5"/>
  <c r="D20" i="5"/>
  <c r="H33" i="5" l="1"/>
  <c r="H34" i="5"/>
  <c r="H35" i="5"/>
  <c r="H36" i="5"/>
  <c r="H32" i="5"/>
  <c r="H21" i="5"/>
  <c r="H22" i="5"/>
  <c r="H23" i="5"/>
  <c r="H24" i="5"/>
  <c r="H20" i="5"/>
  <c r="K35" i="5" l="1"/>
  <c r="K34" i="5"/>
  <c r="G20" i="5"/>
  <c r="I22" i="5" l="1"/>
  <c r="I21" i="5"/>
  <c r="K21" i="5" s="1"/>
  <c r="I23" i="5"/>
  <c r="I20" i="5"/>
  <c r="K20" i="5" s="1"/>
  <c r="I24" i="5"/>
  <c r="K24" i="5" s="1"/>
  <c r="K33" i="5"/>
  <c r="G32" i="5"/>
  <c r="K22" i="5"/>
  <c r="K23" i="5"/>
  <c r="F6" i="5"/>
  <c r="P20" i="5" s="1"/>
  <c r="I33" i="5" l="1"/>
  <c r="I35" i="5"/>
  <c r="I32" i="5"/>
  <c r="I34" i="5"/>
  <c r="I36" i="5"/>
  <c r="K36" i="5" s="1"/>
  <c r="P32" i="5"/>
  <c r="Q32" i="5" s="1"/>
  <c r="K32" i="5"/>
  <c r="L32" i="5" s="1"/>
  <c r="L20" i="5"/>
  <c r="M25" i="5" s="1"/>
  <c r="Q20" i="5"/>
  <c r="M32" i="5" l="1"/>
  <c r="N32" i="5" s="1"/>
  <c r="M37" i="5"/>
  <c r="M20" i="5"/>
  <c r="N20" i="5" s="1"/>
</calcChain>
</file>

<file path=xl/comments1.xml><?xml version="1.0" encoding="utf-8"?>
<comments xmlns="http://schemas.openxmlformats.org/spreadsheetml/2006/main">
  <authors>
    <author>Andrea Zagaglia</author>
  </authors>
  <commentList>
    <comment ref="N19" authorId="0">
      <text>
        <r>
          <rPr>
            <sz val="9"/>
            <color indexed="81"/>
            <rFont val="Tahoma"/>
            <family val="2"/>
          </rPr>
          <t>Totale incentivo Conto Termico 2.0 (in 2 o 5 anni)</t>
        </r>
      </text>
    </comment>
    <comment ref="Q19" authorId="0">
      <text>
        <r>
          <rPr>
            <sz val="9"/>
            <color indexed="81"/>
            <rFont val="Tahoma"/>
            <family val="2"/>
          </rPr>
          <t>Totale detrazioni ECOBONUS (in 10 anni)</t>
        </r>
      </text>
    </comment>
    <comment ref="N31" authorId="0">
      <text>
        <r>
          <rPr>
            <sz val="9"/>
            <color indexed="81"/>
            <rFont val="Tahoma"/>
            <family val="2"/>
          </rPr>
          <t>Totale incentivo Conto Termico 2.0 (in 2 o 5 anni)</t>
        </r>
      </text>
    </comment>
    <comment ref="Q31" authorId="0">
      <text>
        <r>
          <rPr>
            <sz val="9"/>
            <color indexed="81"/>
            <rFont val="Tahoma"/>
            <family val="2"/>
          </rPr>
          <t>Totale detrazioni ECOBONUS (in 10 anni)</t>
        </r>
      </text>
    </comment>
  </commentList>
</comments>
</file>

<file path=xl/sharedStrings.xml><?xml version="1.0" encoding="utf-8"?>
<sst xmlns="http://schemas.openxmlformats.org/spreadsheetml/2006/main" count="117" uniqueCount="77">
  <si>
    <t>Aria/Aria</t>
  </si>
  <si>
    <t>Aria/Acqua</t>
  </si>
  <si>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35 kWht</t>
    </r>
  </si>
  <si>
    <t>&gt;35 kWht</t>
  </si>
  <si>
    <t>AXGP224E1</t>
  </si>
  <si>
    <t>AXGP280E1</t>
  </si>
  <si>
    <t>AXGP355E1</t>
  </si>
  <si>
    <t>A</t>
  </si>
  <si>
    <t>B</t>
  </si>
  <si>
    <t>C</t>
  </si>
  <si>
    <t>D</t>
  </si>
  <si>
    <t>E</t>
  </si>
  <si>
    <t>F</t>
  </si>
  <si>
    <t>Eren</t>
  </si>
  <si>
    <t>GUE</t>
  </si>
  <si>
    <t>Qusable</t>
  </si>
  <si>
    <t>ore</t>
  </si>
  <si>
    <t>Pth</t>
  </si>
  <si>
    <t>Modello</t>
  </si>
  <si>
    <t>AXGP224E1-A</t>
  </si>
  <si>
    <t>AXGP280E1-A</t>
  </si>
  <si>
    <t>AXGP355E1-A</t>
  </si>
  <si>
    <t>AWGP450E1-A</t>
  </si>
  <si>
    <t>AWGP560E1-A</t>
  </si>
  <si>
    <t>AWGP710E1-A</t>
  </si>
  <si>
    <t>Quota annua</t>
  </si>
  <si>
    <t>Totale detrazione</t>
  </si>
  <si>
    <t>Aria-Aria</t>
  </si>
  <si>
    <t>Aria-Acqua</t>
  </si>
  <si>
    <t>Opere EXTRA</t>
  </si>
  <si>
    <t>Costo fornitura</t>
  </si>
  <si>
    <t>TOTALE</t>
  </si>
  <si>
    <t>Zona climatica</t>
  </si>
  <si>
    <t>Quantità</t>
  </si>
  <si>
    <t>-</t>
  </si>
  <si>
    <t>Eren_TOT</t>
  </si>
  <si>
    <t>CONTO TERMICO</t>
  </si>
  <si>
    <t>ECOBONUS</t>
  </si>
  <si>
    <t>Pth_TOT</t>
  </si>
  <si>
    <t>Potenza termica</t>
  </si>
  <si>
    <t>Dettagli incentivo</t>
  </si>
  <si>
    <t>Tipologie</t>
  </si>
  <si>
    <t>Potenza</t>
  </si>
  <si>
    <t>Ci</t>
  </si>
  <si>
    <t>Anni</t>
  </si>
  <si>
    <t>Ipotesi di base</t>
  </si>
  <si>
    <t>Incentivo annuo</t>
  </si>
  <si>
    <t>Incentivo totale</t>
  </si>
  <si>
    <t>GHP</t>
  </si>
  <si>
    <t>Zona Climatica</t>
  </si>
  <si>
    <t>AWGP450F1</t>
  </si>
  <si>
    <t>AWGP560F1</t>
  </si>
  <si>
    <t>AWGP710F1</t>
  </si>
  <si>
    <t>AWGP850F1</t>
  </si>
  <si>
    <t>AWGP450E1-A ECO</t>
  </si>
  <si>
    <t>AWGP560E1-A ECO</t>
  </si>
  <si>
    <t>AWGP710E1-A ECO</t>
  </si>
  <si>
    <t>AWGP710E1-A LowTEMP</t>
  </si>
  <si>
    <t>AWGP850E1-A</t>
  </si>
  <si>
    <t>AWGP850E1-A ECO</t>
  </si>
  <si>
    <t>AWGP850E1-A LowTEMP</t>
  </si>
  <si>
    <t>a) 8 HP</t>
  </si>
  <si>
    <t>b) 10 HP</t>
  </si>
  <si>
    <t>c) 13 HP</t>
  </si>
  <si>
    <t>d) 16 HP</t>
  </si>
  <si>
    <t>e) 20 HP</t>
  </si>
  <si>
    <t>f) 25 HP</t>
  </si>
  <si>
    <t>g) 30 HP</t>
  </si>
  <si>
    <t>f) 20 HP</t>
  </si>
  <si>
    <t>h) 25 HP</t>
  </si>
  <si>
    <t>m) 30 HP</t>
  </si>
  <si>
    <t>e) 16 HP ECO</t>
  </si>
  <si>
    <t>g) 20 HP ECO</t>
  </si>
  <si>
    <t>i) 25 HP ECO</t>
  </si>
  <si>
    <t>l) 25 HP LowTEMP</t>
  </si>
  <si>
    <t>n) 30 HP ECO</t>
  </si>
  <si>
    <t>o) 30 HP LowTEMP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</si>
</sst>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€&quot;\ * #,##0_-;\-&quot;€&quot;\ * #,##0_-;_-&quot;€&quot;\ * &quot;-&quot;_-;_-@_-"/>
    <numFmt numFmtId="44" formatCode="_-&quot;€&quot;\ * #,##0.00_-;\-&quot;€&quot;\ * #,##0.00_-;_-&quot;€&quot;\ * &quot;-&quot;??_-;_-@_-"/>
    <numFmt numFmtId="164" formatCode="_-&quot;€&quot;\ * #,##0.000_-;\-&quot;€&quot;\ * #,##0.000_-;_-&quot;€&quot;\ * &quot;-&quot;??_-;_-@_-"/>
    <numFmt numFmtId="165" formatCode="_-&quot;€&quot;\ * #,##0_-;\-&quot;€&quot;\ * #,##0_-;_-&quot;€&quot;\ * &quot;-&quot;??_-;_-@_-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7">
    <xf numFmtId="0" fontId="0" fillId="0" borderId="0" xfId="0"/>
    <xf numFmtId="0" fontId="0" fillId="3" borderId="0" xfId="0" applyFill="1"/>
    <xf numFmtId="0" fontId="3" fillId="3" borderId="1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0" fillId="3" borderId="0" xfId="0" applyFill="1" applyBorder="1"/>
    <xf numFmtId="0" fontId="3" fillId="3" borderId="19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5" fontId="0" fillId="3" borderId="0" xfId="0" applyNumberFormat="1" applyFill="1"/>
    <xf numFmtId="0" fontId="0" fillId="3" borderId="0" xfId="0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164" fontId="0" fillId="3" borderId="2" xfId="1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64" fontId="0" fillId="3" borderId="1" xfId="1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64" fontId="0" fillId="3" borderId="5" xfId="1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4" fontId="0" fillId="3" borderId="2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0" fillId="3" borderId="5" xfId="0" applyNumberFormat="1" applyFill="1" applyBorder="1" applyAlignment="1">
      <alignment horizontal="center" vertical="center"/>
    </xf>
    <xf numFmtId="0" fontId="6" fillId="3" borderId="0" xfId="0" applyFont="1" applyFill="1" applyAlignment="1">
      <alignment horizontal="left"/>
    </xf>
    <xf numFmtId="0" fontId="3" fillId="0" borderId="0" xfId="0" applyFont="1" applyBorder="1" applyAlignment="1">
      <alignment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166" fontId="0" fillId="3" borderId="0" xfId="0" applyNumberFormat="1" applyFont="1" applyFill="1" applyBorder="1" applyAlignment="1">
      <alignment horizontal="center" vertical="center"/>
    </xf>
    <xf numFmtId="2" fontId="0" fillId="3" borderId="0" xfId="0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165" fontId="0" fillId="3" borderId="5" xfId="1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textRotation="90" wrapText="1"/>
    </xf>
    <xf numFmtId="0" fontId="3" fillId="3" borderId="21" xfId="0" applyFont="1" applyFill="1" applyBorder="1" applyAlignment="1">
      <alignment horizontal="center" vertical="center" textRotation="90" wrapText="1"/>
    </xf>
    <xf numFmtId="0" fontId="3" fillId="3" borderId="22" xfId="0" applyFont="1" applyFill="1" applyBorder="1" applyAlignment="1">
      <alignment horizontal="center" vertical="center" textRotation="90" wrapText="1"/>
    </xf>
    <xf numFmtId="3" fontId="0" fillId="3" borderId="2" xfId="0" applyNumberForma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3" fontId="0" fillId="3" borderId="5" xfId="0" applyNumberFormat="1" applyFill="1" applyBorder="1" applyAlignment="1">
      <alignment horizontal="center" vertical="center" wrapText="1"/>
    </xf>
    <xf numFmtId="42" fontId="0" fillId="3" borderId="2" xfId="1" applyNumberFormat="1" applyFont="1" applyFill="1" applyBorder="1" applyAlignment="1">
      <alignment horizontal="center" vertical="center" wrapText="1"/>
    </xf>
    <xf numFmtId="42" fontId="0" fillId="3" borderId="1" xfId="1" applyNumberFormat="1" applyFont="1" applyFill="1" applyBorder="1" applyAlignment="1">
      <alignment horizontal="center" vertical="center" wrapText="1"/>
    </xf>
    <xf numFmtId="42" fontId="0" fillId="3" borderId="5" xfId="1" applyNumberFormat="1" applyFont="1" applyFill="1" applyBorder="1" applyAlignment="1">
      <alignment horizontal="center" vertical="center" wrapText="1"/>
    </xf>
    <xf numFmtId="42" fontId="0" fillId="3" borderId="3" xfId="1" applyNumberFormat="1" applyFont="1" applyFill="1" applyBorder="1" applyAlignment="1">
      <alignment horizontal="center" vertical="center" wrapText="1"/>
    </xf>
    <xf numFmtId="42" fontId="0" fillId="3" borderId="4" xfId="1" applyNumberFormat="1" applyFont="1" applyFill="1" applyBorder="1" applyAlignment="1">
      <alignment horizontal="center" vertical="center" wrapText="1"/>
    </xf>
    <xf numFmtId="42" fontId="0" fillId="3" borderId="6" xfId="1" applyNumberFormat="1" applyFont="1" applyFill="1" applyBorder="1" applyAlignment="1">
      <alignment horizontal="center" vertical="center" wrapText="1"/>
    </xf>
    <xf numFmtId="42" fontId="0" fillId="3" borderId="17" xfId="1" applyNumberFormat="1" applyFont="1" applyFill="1" applyBorder="1" applyAlignment="1">
      <alignment horizontal="center" vertical="center" wrapText="1"/>
    </xf>
    <xf numFmtId="42" fontId="0" fillId="3" borderId="18" xfId="0" applyNumberFormat="1" applyFill="1" applyBorder="1" applyAlignment="1">
      <alignment horizontal="center" vertical="center" wrapText="1"/>
    </xf>
    <xf numFmtId="42" fontId="0" fillId="3" borderId="19" xfId="0" applyNumberFormat="1" applyFill="1" applyBorder="1" applyAlignment="1">
      <alignment horizontal="center" vertical="center" wrapText="1"/>
    </xf>
    <xf numFmtId="42" fontId="0" fillId="3" borderId="4" xfId="0" applyNumberFormat="1" applyFill="1" applyBorder="1" applyAlignment="1">
      <alignment horizontal="center" vertical="center" wrapText="1"/>
    </xf>
    <xf numFmtId="42" fontId="0" fillId="3" borderId="6" xfId="0" applyNumberForma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165" fontId="0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 locked="0"/>
    </xf>
    <xf numFmtId="0" fontId="0" fillId="2" borderId="18" xfId="0" applyFont="1" applyFill="1" applyBorder="1" applyAlignment="1" applyProtection="1">
      <alignment horizontal="center" vertical="center"/>
      <protection locked="0"/>
    </xf>
    <xf numFmtId="0" fontId="0" fillId="2" borderId="19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 textRotation="90" wrapText="1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 textRotation="90" wrapText="1"/>
      <protection locked="0"/>
    </xf>
    <xf numFmtId="0" fontId="0" fillId="3" borderId="9" xfId="0" applyFont="1" applyFill="1" applyBorder="1" applyAlignment="1" applyProtection="1">
      <alignment horizontal="center" vertical="center" wrapText="1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166" fontId="0" fillId="3" borderId="11" xfId="0" applyNumberFormat="1" applyFont="1" applyFill="1" applyBorder="1" applyAlignment="1" applyProtection="1">
      <alignment horizontal="center" vertical="center"/>
      <protection locked="0"/>
    </xf>
    <xf numFmtId="2" fontId="0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Alignment="1" applyProtection="1">
      <alignment horizontal="center" vertical="center" textRotation="90" wrapText="1"/>
      <protection locked="0"/>
    </xf>
    <xf numFmtId="0" fontId="0" fillId="3" borderId="30" xfId="0" applyFont="1" applyFill="1" applyBorder="1" applyAlignment="1" applyProtection="1">
      <alignment horizontal="center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166" fontId="0" fillId="3" borderId="29" xfId="0" applyNumberFormat="1" applyFont="1" applyFill="1" applyBorder="1" applyAlignment="1" applyProtection="1">
      <alignment horizontal="center" vertical="center"/>
      <protection locked="0"/>
    </xf>
    <xf numFmtId="2" fontId="0" fillId="3" borderId="29" xfId="0" applyNumberFormat="1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textRotation="90" wrapText="1"/>
      <protection locked="0"/>
    </xf>
    <xf numFmtId="0" fontId="0" fillId="3" borderId="19" xfId="0" applyFont="1" applyFill="1" applyBorder="1" applyAlignment="1" applyProtection="1">
      <alignment horizontal="center" vertical="center" wrapText="1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166" fontId="0" fillId="3" borderId="12" xfId="0" applyNumberFormat="1" applyFont="1" applyFill="1" applyBorder="1" applyAlignment="1" applyProtection="1">
      <alignment horizontal="center" vertical="center"/>
      <protection locked="0"/>
    </xf>
    <xf numFmtId="2" fontId="0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3" fontId="0" fillId="3" borderId="4" xfId="0" applyNumberForma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3" fontId="0" fillId="3" borderId="6" xfId="0" applyNumberFormat="1" applyFill="1" applyBorder="1" applyAlignment="1" applyProtection="1">
      <alignment horizontal="center" vertical="center"/>
      <protection locked="0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7"/>
  <sheetViews>
    <sheetView tabSelected="1" zoomScale="85" zoomScaleNormal="85" workbookViewId="0"/>
  </sheetViews>
  <sheetFormatPr defaultRowHeight="15" x14ac:dyDescent="0.25"/>
  <cols>
    <col min="1" max="1" width="5.5703125" style="1" customWidth="1"/>
    <col min="2" max="2" width="5.42578125" style="1" customWidth="1"/>
    <col min="3" max="3" width="17.42578125" style="1" customWidth="1"/>
    <col min="4" max="4" width="14.42578125" style="1" bestFit="1" customWidth="1"/>
    <col min="5" max="5" width="12" style="1" bestFit="1" customWidth="1"/>
    <col min="6" max="6" width="9.140625" style="1"/>
    <col min="7" max="7" width="9.7109375" style="1" bestFit="1" customWidth="1"/>
    <col min="8" max="8" width="9.140625" style="1"/>
    <col min="9" max="9" width="9.7109375" style="1" bestFit="1" customWidth="1"/>
    <col min="10" max="10" width="9.42578125" style="1" bestFit="1" customWidth="1"/>
    <col min="11" max="12" width="9.140625" style="1"/>
    <col min="13" max="13" width="15.42578125" style="1" bestFit="1" customWidth="1"/>
    <col min="14" max="14" width="15.140625" style="1" bestFit="1" customWidth="1"/>
    <col min="15" max="15" width="9.140625" style="1"/>
    <col min="16" max="16" width="12.28515625" style="1" bestFit="1" customWidth="1"/>
    <col min="17" max="17" width="16.7109375" style="1" bestFit="1" customWidth="1"/>
    <col min="18" max="18" width="12.28515625" style="1" bestFit="1" customWidth="1"/>
    <col min="19" max="19" width="16.7109375" style="1" bestFit="1" customWidth="1"/>
    <col min="20" max="28" width="9.140625" style="1"/>
  </cols>
  <sheetData>
    <row r="1" spans="4:19" ht="15.75" thickBot="1" x14ac:dyDescent="0.3">
      <c r="S1" s="6"/>
    </row>
    <row r="2" spans="4:19" ht="19.5" thickBot="1" x14ac:dyDescent="0.3">
      <c r="D2" s="41" t="s">
        <v>45</v>
      </c>
      <c r="E2" s="42"/>
      <c r="F2" s="42"/>
      <c r="G2" s="43"/>
      <c r="S2" s="6"/>
    </row>
    <row r="3" spans="4:19" x14ac:dyDescent="0.25">
      <c r="D3" s="47" t="s">
        <v>32</v>
      </c>
      <c r="E3" s="48"/>
      <c r="F3" s="80" t="s">
        <v>34</v>
      </c>
      <c r="G3" s="81"/>
    </row>
    <row r="4" spans="4:19" x14ac:dyDescent="0.25">
      <c r="D4" s="49" t="s">
        <v>30</v>
      </c>
      <c r="E4" s="50"/>
      <c r="F4" s="82"/>
      <c r="G4" s="83"/>
    </row>
    <row r="5" spans="4:19" x14ac:dyDescent="0.25">
      <c r="D5" s="49" t="s">
        <v>29</v>
      </c>
      <c r="E5" s="50"/>
      <c r="F5" s="82"/>
      <c r="G5" s="83"/>
    </row>
    <row r="6" spans="4:19" ht="15.75" thickBot="1" x14ac:dyDescent="0.3">
      <c r="D6" s="51" t="s">
        <v>31</v>
      </c>
      <c r="E6" s="52"/>
      <c r="F6" s="53">
        <f>F4+F5</f>
        <v>0</v>
      </c>
      <c r="G6" s="54"/>
    </row>
    <row r="7" spans="4:19" ht="15.75" thickBot="1" x14ac:dyDescent="0.3"/>
    <row r="8" spans="4:19" ht="18.75" x14ac:dyDescent="0.25">
      <c r="D8" s="58" t="s">
        <v>40</v>
      </c>
      <c r="E8" s="59"/>
      <c r="F8" s="59"/>
      <c r="G8" s="60"/>
      <c r="L8" s="6"/>
      <c r="M8" s="6"/>
    </row>
    <row r="9" spans="4:19" ht="15.75" thickBot="1" x14ac:dyDescent="0.3">
      <c r="D9" s="7" t="s">
        <v>41</v>
      </c>
      <c r="E9" s="8" t="s">
        <v>42</v>
      </c>
      <c r="F9" s="8" t="s">
        <v>43</v>
      </c>
      <c r="G9" s="9" t="s">
        <v>44</v>
      </c>
      <c r="L9" s="6"/>
      <c r="M9" s="6"/>
    </row>
    <row r="10" spans="4:19" x14ac:dyDescent="0.25">
      <c r="D10" s="55" t="s">
        <v>0</v>
      </c>
      <c r="E10" s="13" t="s">
        <v>2</v>
      </c>
      <c r="F10" s="21">
        <v>0.15</v>
      </c>
      <c r="G10" s="22">
        <v>2</v>
      </c>
      <c r="L10" s="6"/>
      <c r="M10" s="6"/>
    </row>
    <row r="11" spans="4:19" x14ac:dyDescent="0.25">
      <c r="D11" s="56"/>
      <c r="E11" s="16" t="s">
        <v>3</v>
      </c>
      <c r="F11" s="23">
        <v>4.4999999999999998E-2</v>
      </c>
      <c r="G11" s="24">
        <v>5</v>
      </c>
      <c r="J11" s="10"/>
      <c r="L11" s="6"/>
      <c r="M11" s="6"/>
    </row>
    <row r="12" spans="4:19" x14ac:dyDescent="0.25">
      <c r="D12" s="56" t="s">
        <v>1</v>
      </c>
      <c r="E12" s="16" t="s">
        <v>2</v>
      </c>
      <c r="F12" s="23">
        <v>0.15</v>
      </c>
      <c r="G12" s="24">
        <v>2</v>
      </c>
      <c r="L12" s="6"/>
      <c r="M12" s="6"/>
    </row>
    <row r="13" spans="4:19" ht="15.75" thickBot="1" x14ac:dyDescent="0.3">
      <c r="D13" s="57"/>
      <c r="E13" s="18" t="s">
        <v>3</v>
      </c>
      <c r="F13" s="25">
        <v>4.4999999999999998E-2</v>
      </c>
      <c r="G13" s="26">
        <v>5</v>
      </c>
      <c r="L13" s="6"/>
      <c r="M13" s="6"/>
    </row>
    <row r="14" spans="4:19" x14ac:dyDescent="0.25">
      <c r="J14" s="6"/>
      <c r="K14" s="6"/>
      <c r="L14" s="6"/>
    </row>
    <row r="15" spans="4:19" x14ac:dyDescent="0.25">
      <c r="J15" s="6"/>
      <c r="K15" s="6"/>
      <c r="L15" s="6"/>
    </row>
    <row r="16" spans="4:19" x14ac:dyDescent="0.25">
      <c r="J16" s="6"/>
      <c r="K16" s="6"/>
      <c r="L16" s="6"/>
    </row>
    <row r="17" spans="2:17" ht="15.75" thickBot="1" x14ac:dyDescent="0.3"/>
    <row r="18" spans="2:17" ht="18.95" customHeight="1" x14ac:dyDescent="0.25">
      <c r="B18" s="11"/>
      <c r="C18" s="44" t="s">
        <v>36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6"/>
      <c r="O18" s="12"/>
      <c r="P18" s="58" t="s">
        <v>37</v>
      </c>
      <c r="Q18" s="60"/>
    </row>
    <row r="19" spans="2:17" ht="15.75" thickBot="1" x14ac:dyDescent="0.3">
      <c r="B19" s="11"/>
      <c r="C19" s="27" t="s">
        <v>48</v>
      </c>
      <c r="D19" s="28" t="s">
        <v>18</v>
      </c>
      <c r="E19" s="28" t="s">
        <v>33</v>
      </c>
      <c r="F19" s="28" t="s">
        <v>17</v>
      </c>
      <c r="G19" s="28" t="s">
        <v>38</v>
      </c>
      <c r="H19" s="28" t="s">
        <v>16</v>
      </c>
      <c r="I19" s="28" t="s">
        <v>15</v>
      </c>
      <c r="J19" s="28" t="s">
        <v>14</v>
      </c>
      <c r="K19" s="28" t="s">
        <v>13</v>
      </c>
      <c r="L19" s="28" t="s">
        <v>35</v>
      </c>
      <c r="M19" s="28" t="s">
        <v>46</v>
      </c>
      <c r="N19" s="29" t="s">
        <v>47</v>
      </c>
      <c r="O19" s="11"/>
      <c r="P19" s="5" t="s">
        <v>25</v>
      </c>
      <c r="Q19" s="4" t="s">
        <v>26</v>
      </c>
    </row>
    <row r="20" spans="2:17" x14ac:dyDescent="0.25">
      <c r="B20" s="61" t="s">
        <v>0</v>
      </c>
      <c r="C20" s="87" t="s">
        <v>34</v>
      </c>
      <c r="D20" s="13" t="str">
        <f>LOOKUP(C20,'GHP AISIN_DATA'!$C$3:$C$10,'GHP AISIN_DATA'!$D$3:$D$10)</f>
        <v>-</v>
      </c>
      <c r="E20" s="84"/>
      <c r="F20" s="13">
        <f>LOOKUP(C20,'GHP AISIN_DATA'!$C$3:$C$10,'GHP AISIN_DATA'!$E$3:$E$10)</f>
        <v>0</v>
      </c>
      <c r="G20" s="48">
        <f>IF(SUM(E20:E24)&gt;0,((E20*F20)+(E21*F21)+(E22*F22)+(E23*F23)+(E24*F24)),0)</f>
        <v>0</v>
      </c>
      <c r="H20" s="14">
        <f>IF(E20&gt;0,LOOKUP($F$3,'GHP AISIN_DATA'!$B$29:$B$35,'GHP AISIN_DATA'!$C$29:$C$35),0)</f>
        <v>0</v>
      </c>
      <c r="I20" s="14">
        <f>IF($G$20&gt;0,E20*F20*H20,0)</f>
        <v>0</v>
      </c>
      <c r="J20" s="32">
        <f>LOOKUP(C20,'GHP AISIN_DATA'!$C$3:$C$10,'GHP AISIN_DATA'!$F$3:$F$10)</f>
        <v>0</v>
      </c>
      <c r="K20" s="14">
        <f>IF(E20&gt;0,I20*(1-(1/(J20/0.46))),0)</f>
        <v>0</v>
      </c>
      <c r="L20" s="64">
        <f>SUM(K20:K24)</f>
        <v>0</v>
      </c>
      <c r="M20" s="67">
        <f>IF($G$20&lt;35,IF(($F$4+$F$5)&lt;&gt;0,(IF(L20*$F$10*$G$10&gt;$F$6*0.65,$F$6*0.65/$G$10,L20*$F$10)),L20*$F$10),IF(($F$4+$F$5)&lt;&gt;0,(IF(L20*$F$11*$G$11&gt;$F$6*0.65,$F$6*0.65/$G$11,L20*$F$11)),L20*$F$11))</f>
        <v>0</v>
      </c>
      <c r="N20" s="70">
        <f>IF($G$20&lt;35,M20*G10,M20*G11)</f>
        <v>0</v>
      </c>
      <c r="O20" s="15"/>
      <c r="P20" s="73">
        <f>IF(G20&gt;0,IF($F$6*0.65&gt;30000,30000/10,$F$6*0.65/10),0)</f>
        <v>0</v>
      </c>
      <c r="Q20" s="70">
        <f>P20*10</f>
        <v>0</v>
      </c>
    </row>
    <row r="21" spans="2:17" x14ac:dyDescent="0.25">
      <c r="B21" s="62"/>
      <c r="C21" s="88" t="s">
        <v>34</v>
      </c>
      <c r="D21" s="16" t="str">
        <f>LOOKUP(C21,'GHP AISIN_DATA'!$C$3:$C$10,'GHP AISIN_DATA'!$D$3:$D$10)</f>
        <v>-</v>
      </c>
      <c r="E21" s="85"/>
      <c r="F21" s="16">
        <f>LOOKUP(C21,'GHP AISIN_DATA'!$C$3:$C$10,'GHP AISIN_DATA'!$E$3:$E$10)</f>
        <v>0</v>
      </c>
      <c r="G21" s="50"/>
      <c r="H21" s="17">
        <f>IF(E21&gt;0,LOOKUP($F$3,'GHP AISIN_DATA'!$B$29:$B$35,'GHP AISIN_DATA'!$C$29:$C$35),0)</f>
        <v>0</v>
      </c>
      <c r="I21" s="17">
        <f t="shared" ref="I21:I24" si="0">IF($G$20&gt;0,E21*F21*H21,0)</f>
        <v>0</v>
      </c>
      <c r="J21" s="33">
        <f>LOOKUP(C21,'GHP AISIN_DATA'!$C$3:$C$10,'GHP AISIN_DATA'!$F$3:$F$10)</f>
        <v>0</v>
      </c>
      <c r="K21" s="17">
        <f>IF(E21&gt;0,I21*(1-(1/(J21/0.46))),0)</f>
        <v>0</v>
      </c>
      <c r="L21" s="65"/>
      <c r="M21" s="68"/>
      <c r="N21" s="71"/>
      <c r="O21" s="15"/>
      <c r="P21" s="74"/>
      <c r="Q21" s="76"/>
    </row>
    <row r="22" spans="2:17" x14ac:dyDescent="0.25">
      <c r="B22" s="62"/>
      <c r="C22" s="88" t="s">
        <v>34</v>
      </c>
      <c r="D22" s="16" t="str">
        <f>LOOKUP(C22,'GHP AISIN_DATA'!$C$3:$C$10,'GHP AISIN_DATA'!$D$3:$D$10)</f>
        <v>-</v>
      </c>
      <c r="E22" s="85"/>
      <c r="F22" s="16">
        <f>LOOKUP(C22,'GHP AISIN_DATA'!$C$3:$C$10,'GHP AISIN_DATA'!$E$3:$E$10)</f>
        <v>0</v>
      </c>
      <c r="G22" s="50"/>
      <c r="H22" s="17">
        <f>IF(E22&gt;0,LOOKUP($F$3,'GHP AISIN_DATA'!$B$29:$B$35,'GHP AISIN_DATA'!$C$29:$C$35),0)</f>
        <v>0</v>
      </c>
      <c r="I22" s="17">
        <f t="shared" si="0"/>
        <v>0</v>
      </c>
      <c r="J22" s="33">
        <f>LOOKUP(C22,'GHP AISIN_DATA'!$C$3:$C$10,'GHP AISIN_DATA'!$F$3:$F$10)</f>
        <v>0</v>
      </c>
      <c r="K22" s="17">
        <f t="shared" ref="K22:K24" si="1">IF(E22&gt;0,I22*(1-(1/(J22/0.46))),0)</f>
        <v>0</v>
      </c>
      <c r="L22" s="65"/>
      <c r="M22" s="68"/>
      <c r="N22" s="71"/>
      <c r="O22" s="15"/>
      <c r="P22" s="74"/>
      <c r="Q22" s="76"/>
    </row>
    <row r="23" spans="2:17" x14ac:dyDescent="0.25">
      <c r="B23" s="62"/>
      <c r="C23" s="88" t="s">
        <v>34</v>
      </c>
      <c r="D23" s="16" t="str">
        <f>LOOKUP(C23,'GHP AISIN_DATA'!$C$3:$C$10,'GHP AISIN_DATA'!$D$3:$D$10)</f>
        <v>-</v>
      </c>
      <c r="E23" s="85"/>
      <c r="F23" s="16">
        <f>LOOKUP(C23,'GHP AISIN_DATA'!$C$3:$C$10,'GHP AISIN_DATA'!$E$3:$E$10)</f>
        <v>0</v>
      </c>
      <c r="G23" s="50"/>
      <c r="H23" s="17">
        <f>IF(E23&gt;0,LOOKUP($F$3,'GHP AISIN_DATA'!$B$29:$B$35,'GHP AISIN_DATA'!$C$29:$C$35),0)</f>
        <v>0</v>
      </c>
      <c r="I23" s="17">
        <f t="shared" si="0"/>
        <v>0</v>
      </c>
      <c r="J23" s="33">
        <f>LOOKUP(C23,'GHP AISIN_DATA'!$C$3:$C$10,'GHP AISIN_DATA'!$F$3:$F$10)</f>
        <v>0</v>
      </c>
      <c r="K23" s="17">
        <f t="shared" si="1"/>
        <v>0</v>
      </c>
      <c r="L23" s="65"/>
      <c r="M23" s="68"/>
      <c r="N23" s="71"/>
      <c r="O23" s="15"/>
      <c r="P23" s="74"/>
      <c r="Q23" s="76"/>
    </row>
    <row r="24" spans="2:17" ht="15.75" thickBot="1" x14ac:dyDescent="0.3">
      <c r="B24" s="63"/>
      <c r="C24" s="89" t="s">
        <v>34</v>
      </c>
      <c r="D24" s="18" t="str">
        <f>LOOKUP(C24,'GHP AISIN_DATA'!$C$3:$C$10,'GHP AISIN_DATA'!$D$3:$D$10)</f>
        <v>-</v>
      </c>
      <c r="E24" s="86"/>
      <c r="F24" s="18">
        <f>LOOKUP(C24,'GHP AISIN_DATA'!$C$3:$C$10,'GHP AISIN_DATA'!$E$3:$E$10)</f>
        <v>0</v>
      </c>
      <c r="G24" s="52"/>
      <c r="H24" s="19">
        <f>IF(E24&gt;0,LOOKUP($F$3,'GHP AISIN_DATA'!$B$29:$B$35,'GHP AISIN_DATA'!$C$29:$C$35),0)</f>
        <v>0</v>
      </c>
      <c r="I24" s="19">
        <f t="shared" si="0"/>
        <v>0</v>
      </c>
      <c r="J24" s="34">
        <f>LOOKUP(C24,'GHP AISIN_DATA'!$C$3:$C$10,'GHP AISIN_DATA'!$F$3:$F$10)</f>
        <v>0</v>
      </c>
      <c r="K24" s="19">
        <f t="shared" si="1"/>
        <v>0</v>
      </c>
      <c r="L24" s="66"/>
      <c r="M24" s="69"/>
      <c r="N24" s="72"/>
      <c r="O24" s="15"/>
      <c r="P24" s="75"/>
      <c r="Q24" s="77"/>
    </row>
    <row r="25" spans="2:17" x14ac:dyDescent="0.25">
      <c r="M25" s="35" t="str">
        <f>IF(AND(L20&lt;&gt;0,(($F$4+$F$5)=0)),"MAX INCENTIVO EROGABILE","")</f>
        <v/>
      </c>
    </row>
    <row r="29" spans="2:17" ht="15.75" thickBot="1" x14ac:dyDescent="0.3"/>
    <row r="30" spans="2:17" ht="18.95" customHeight="1" x14ac:dyDescent="0.25">
      <c r="B30" s="20"/>
      <c r="C30" s="44" t="s">
        <v>36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6"/>
      <c r="O30" s="20"/>
      <c r="P30" s="58" t="s">
        <v>37</v>
      </c>
      <c r="Q30" s="60"/>
    </row>
    <row r="31" spans="2:17" ht="15.75" thickBot="1" x14ac:dyDescent="0.3">
      <c r="B31" s="20"/>
      <c r="C31" s="27" t="s">
        <v>48</v>
      </c>
      <c r="D31" s="28" t="s">
        <v>18</v>
      </c>
      <c r="E31" s="28" t="s">
        <v>33</v>
      </c>
      <c r="F31" s="28" t="s">
        <v>17</v>
      </c>
      <c r="G31" s="28" t="s">
        <v>38</v>
      </c>
      <c r="H31" s="28" t="s">
        <v>16</v>
      </c>
      <c r="I31" s="28" t="s">
        <v>15</v>
      </c>
      <c r="J31" s="28" t="s">
        <v>14</v>
      </c>
      <c r="K31" s="28" t="s">
        <v>13</v>
      </c>
      <c r="L31" s="28" t="s">
        <v>35</v>
      </c>
      <c r="M31" s="28" t="s">
        <v>46</v>
      </c>
      <c r="N31" s="29" t="s">
        <v>47</v>
      </c>
      <c r="O31" s="20"/>
      <c r="P31" s="2" t="s">
        <v>25</v>
      </c>
      <c r="Q31" s="3" t="s">
        <v>26</v>
      </c>
    </row>
    <row r="32" spans="2:17" ht="15" customHeight="1" x14ac:dyDescent="0.25">
      <c r="B32" s="61" t="s">
        <v>1</v>
      </c>
      <c r="C32" s="87" t="s">
        <v>34</v>
      </c>
      <c r="D32" s="13" t="str">
        <f>LOOKUP(C32,'GHP AISIN_DATA'!$C$11:$C$24,'GHP AISIN_DATA'!$D$11:$D$24)</f>
        <v>-</v>
      </c>
      <c r="E32" s="84"/>
      <c r="F32" s="13">
        <f>LOOKUP(C32,'GHP AISIN_DATA'!$C$11:$C$24,'GHP AISIN_DATA'!$E$11:$E$24)</f>
        <v>0</v>
      </c>
      <c r="G32" s="48">
        <f>IF(SUM(E32:E36)&gt;0,((E32*F32)+(E33*F33)+(E34*F34)+(E35*F35)+(E36*F36)),0)</f>
        <v>0</v>
      </c>
      <c r="H32" s="14">
        <f>IF(E32&gt;0,LOOKUP($F$3,'GHP AISIN_DATA'!$B$29:$B$35,'GHP AISIN_DATA'!$C$29:$C$35),0)</f>
        <v>0</v>
      </c>
      <c r="I32" s="14">
        <f>IF($G$32&gt;0,E32*F32*H32,0)</f>
        <v>0</v>
      </c>
      <c r="J32" s="32">
        <f>LOOKUP(C32,'GHP AISIN_DATA'!$C$11:$C$24,'GHP AISIN_DATA'!$F$11:$F$24)</f>
        <v>0</v>
      </c>
      <c r="K32" s="14">
        <f>IF(E32&gt;0,I32*(1-(1/(J32/0.46))),0)</f>
        <v>0</v>
      </c>
      <c r="L32" s="64">
        <f>SUM(K32:K36)</f>
        <v>0</v>
      </c>
      <c r="M32" s="67">
        <f>IF($G$32&lt;35,IF(($F$4+$F$5)&lt;&gt;0,(IF(L32*$F$12*$G$12&gt;$F$6*0.65,$F$6*0.65/$G$12,L32*$F$12)),L32*$F$12),IF(($F$4+$F$5)&lt;&gt;0,(IF(L32*$F$13*$G$13&gt;$F$6*0.65,$F$6*0.65/$G$13,L32*$F$13)),L32*$F$13))</f>
        <v>0</v>
      </c>
      <c r="N32" s="70">
        <f>IF($G$32&lt;35,M32*G12,M32*G13)</f>
        <v>0</v>
      </c>
      <c r="O32" s="20"/>
      <c r="P32" s="73">
        <f>IF(G32&gt;0,IF($F$6*0.65&gt;30000,30000/10,$F$6*0.65/10),0)</f>
        <v>0</v>
      </c>
      <c r="Q32" s="70">
        <f>P32*10</f>
        <v>0</v>
      </c>
    </row>
    <row r="33" spans="2:17" x14ac:dyDescent="0.25">
      <c r="B33" s="62"/>
      <c r="C33" s="88" t="s">
        <v>34</v>
      </c>
      <c r="D33" s="16" t="str">
        <f>LOOKUP(C33,'GHP AISIN_DATA'!$C$11:$C$24,'GHP AISIN_DATA'!$D$11:$D$24)</f>
        <v>-</v>
      </c>
      <c r="E33" s="85"/>
      <c r="F33" s="16">
        <f>LOOKUP(C33,'GHP AISIN_DATA'!$C$11:$C$24,'GHP AISIN_DATA'!$E$11:$E$24)</f>
        <v>0</v>
      </c>
      <c r="G33" s="50"/>
      <c r="H33" s="17">
        <f>IF(E33&gt;0,LOOKUP($F$3,'GHP AISIN_DATA'!$B$29:$B$35,'GHP AISIN_DATA'!$C$29:$C$35),0)</f>
        <v>0</v>
      </c>
      <c r="I33" s="17">
        <f t="shared" ref="I33:I36" si="2">IF($G$32&gt;0,E33*F33*H33,0)</f>
        <v>0</v>
      </c>
      <c r="J33" s="33">
        <f>LOOKUP(C33,'GHP AISIN_DATA'!$C$11:$C$24,'GHP AISIN_DATA'!$F$11:$F$24)</f>
        <v>0</v>
      </c>
      <c r="K33" s="17">
        <f>IF(E33&gt;0,I33*(1-(1/(J33/0.46))),0)</f>
        <v>0</v>
      </c>
      <c r="L33" s="65"/>
      <c r="M33" s="68"/>
      <c r="N33" s="71"/>
      <c r="O33" s="20"/>
      <c r="P33" s="74"/>
      <c r="Q33" s="76"/>
    </row>
    <row r="34" spans="2:17" x14ac:dyDescent="0.25">
      <c r="B34" s="62"/>
      <c r="C34" s="88" t="s">
        <v>34</v>
      </c>
      <c r="D34" s="16" t="str">
        <f>LOOKUP(C34,'GHP AISIN_DATA'!$C$11:$C$24,'GHP AISIN_DATA'!$D$11:$D$24)</f>
        <v>-</v>
      </c>
      <c r="E34" s="85"/>
      <c r="F34" s="16">
        <f>LOOKUP(C34,'GHP AISIN_DATA'!$C$11:$C$24,'GHP AISIN_DATA'!$E$11:$E$24)</f>
        <v>0</v>
      </c>
      <c r="G34" s="50"/>
      <c r="H34" s="17">
        <f>IF(E34&gt;0,LOOKUP($F$3,'GHP AISIN_DATA'!$B$29:$B$35,'GHP AISIN_DATA'!$C$29:$C$35),0)</f>
        <v>0</v>
      </c>
      <c r="I34" s="17">
        <f t="shared" si="2"/>
        <v>0</v>
      </c>
      <c r="J34" s="33">
        <f>LOOKUP(C34,'GHP AISIN_DATA'!$C$11:$C$24,'GHP AISIN_DATA'!$F$11:$F$24)</f>
        <v>0</v>
      </c>
      <c r="K34" s="17">
        <f t="shared" ref="K34:K36" si="3">IF(E34&gt;0,I34*(1-(1/(J34/0.46))),0)</f>
        <v>0</v>
      </c>
      <c r="L34" s="65"/>
      <c r="M34" s="68"/>
      <c r="N34" s="71"/>
      <c r="O34" s="20"/>
      <c r="P34" s="74"/>
      <c r="Q34" s="76"/>
    </row>
    <row r="35" spans="2:17" x14ac:dyDescent="0.25">
      <c r="B35" s="62"/>
      <c r="C35" s="88" t="s">
        <v>34</v>
      </c>
      <c r="D35" s="16" t="str">
        <f>LOOKUP(C35,'GHP AISIN_DATA'!$C$11:$C$24,'GHP AISIN_DATA'!$D$11:$D$24)</f>
        <v>-</v>
      </c>
      <c r="E35" s="85"/>
      <c r="F35" s="16">
        <f>LOOKUP(C35,'GHP AISIN_DATA'!$C$11:$C$24,'GHP AISIN_DATA'!$E$11:$E$24)</f>
        <v>0</v>
      </c>
      <c r="G35" s="50"/>
      <c r="H35" s="17">
        <f>IF(E35&gt;0,LOOKUP($F$3,'GHP AISIN_DATA'!$B$29:$B$35,'GHP AISIN_DATA'!$C$29:$C$35),0)</f>
        <v>0</v>
      </c>
      <c r="I35" s="17">
        <f t="shared" si="2"/>
        <v>0</v>
      </c>
      <c r="J35" s="33">
        <f>LOOKUP(C35,'GHP AISIN_DATA'!$C$11:$C$24,'GHP AISIN_DATA'!$F$11:$F$24)</f>
        <v>0</v>
      </c>
      <c r="K35" s="17">
        <f t="shared" si="3"/>
        <v>0</v>
      </c>
      <c r="L35" s="65"/>
      <c r="M35" s="68"/>
      <c r="N35" s="71"/>
      <c r="O35" s="20"/>
      <c r="P35" s="74"/>
      <c r="Q35" s="76"/>
    </row>
    <row r="36" spans="2:17" ht="15.75" thickBot="1" x14ac:dyDescent="0.3">
      <c r="B36" s="63"/>
      <c r="C36" s="89" t="s">
        <v>34</v>
      </c>
      <c r="D36" s="18" t="str">
        <f>LOOKUP(C36,'GHP AISIN_DATA'!$C$11:$C$24,'GHP AISIN_DATA'!$D$11:$D$24)</f>
        <v>-</v>
      </c>
      <c r="E36" s="86"/>
      <c r="F36" s="18">
        <f>LOOKUP(C36,'GHP AISIN_DATA'!$C$11:$C$24,'GHP AISIN_DATA'!$E$11:$E$24)</f>
        <v>0</v>
      </c>
      <c r="G36" s="52"/>
      <c r="H36" s="19">
        <f>IF(E36&gt;0,LOOKUP($F$3,'GHP AISIN_DATA'!$B$29:$B$35,'GHP AISIN_DATA'!$C$29:$C$35),0)</f>
        <v>0</v>
      </c>
      <c r="I36" s="19">
        <f t="shared" si="2"/>
        <v>0</v>
      </c>
      <c r="J36" s="34">
        <f>LOOKUP(C36,'GHP AISIN_DATA'!$C$11:$C$24,'GHP AISIN_DATA'!$F$11:$F$24)</f>
        <v>0</v>
      </c>
      <c r="K36" s="19">
        <f t="shared" si="3"/>
        <v>0</v>
      </c>
      <c r="L36" s="66"/>
      <c r="M36" s="69"/>
      <c r="N36" s="72"/>
      <c r="O36" s="20"/>
      <c r="P36" s="75"/>
      <c r="Q36" s="77"/>
    </row>
    <row r="37" spans="2:17" x14ac:dyDescent="0.25">
      <c r="M37" s="35" t="str">
        <f>IF(AND(L32&lt;&gt;0,(($F$4+$F$5)=0)),"MAX INCENTIVO EROGABILE","")</f>
        <v/>
      </c>
    </row>
  </sheetData>
  <sheetProtection password="DFD7" sheet="1" objects="1" scenarios="1"/>
  <mergeCells count="30">
    <mergeCell ref="P30:Q30"/>
    <mergeCell ref="B32:B36"/>
    <mergeCell ref="L32:L36"/>
    <mergeCell ref="M32:M36"/>
    <mergeCell ref="N32:N36"/>
    <mergeCell ref="P32:P36"/>
    <mergeCell ref="Q32:Q36"/>
    <mergeCell ref="G32:G36"/>
    <mergeCell ref="B20:B24"/>
    <mergeCell ref="P18:Q18"/>
    <mergeCell ref="L20:L24"/>
    <mergeCell ref="M20:M24"/>
    <mergeCell ref="N20:N24"/>
    <mergeCell ref="P20:P24"/>
    <mergeCell ref="Q20:Q24"/>
    <mergeCell ref="G20:G24"/>
    <mergeCell ref="D2:G2"/>
    <mergeCell ref="C18:N18"/>
    <mergeCell ref="C30:N30"/>
    <mergeCell ref="D3:E3"/>
    <mergeCell ref="D4:E4"/>
    <mergeCell ref="D5:E5"/>
    <mergeCell ref="D6:E6"/>
    <mergeCell ref="F6:G6"/>
    <mergeCell ref="F5:G5"/>
    <mergeCell ref="F4:G4"/>
    <mergeCell ref="F3:G3"/>
    <mergeCell ref="D10:D11"/>
    <mergeCell ref="D12:D13"/>
    <mergeCell ref="D8:G8"/>
  </mergeCells>
  <pageMargins left="0.7" right="0.7" top="0.75" bottom="0.75" header="0.3" footer="0.3"/>
  <pageSetup paperSize="9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'GHP AISIN_DATA'!$B$29:$B$35</xm:f>
          </x14:formula1>
          <xm:sqref>F3:G3</xm:sqref>
        </x14:dataValidation>
        <x14:dataValidation type="list" allowBlank="1" showInputMessage="1" showErrorMessage="1">
          <x14:formula1>
            <xm:f>'GHP AISIN_DATA'!$C$3:$C$10</xm:f>
          </x14:formula1>
          <xm:sqref>C20:C24</xm:sqref>
        </x14:dataValidation>
        <x14:dataValidation type="list" allowBlank="1" showInputMessage="1" showErrorMessage="1">
          <x14:formula1>
            <xm:f>'GHP AISIN_DATA'!$C$11:$C$24</xm:f>
          </x14:formula1>
          <xm:sqref>C32:C36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zoomScaleNormal="100" workbookViewId="0">
      <selection activeCell="C29" activeCellId="1" sqref="B3:F24 B29:C35"/>
    </sheetView>
  </sheetViews>
  <sheetFormatPr defaultRowHeight="15" x14ac:dyDescent="0.25"/>
  <cols>
    <col min="1" max="1" width="9.140625" style="1"/>
    <col min="2" max="2" width="7.28515625" style="1" customWidth="1"/>
    <col min="3" max="3" width="22.140625" style="1" customWidth="1"/>
    <col min="4" max="4" width="22.85546875" style="1" bestFit="1" customWidth="1"/>
    <col min="5" max="6" width="20.7109375" style="1" customWidth="1"/>
    <col min="7" max="26" width="9.140625" style="1"/>
  </cols>
  <sheetData>
    <row r="1" spans="2:6" ht="15.75" thickBot="1" x14ac:dyDescent="0.3"/>
    <row r="2" spans="2:6" ht="19.5" thickBot="1" x14ac:dyDescent="0.3">
      <c r="E2" s="31" t="s">
        <v>39</v>
      </c>
      <c r="F2" s="30" t="s">
        <v>14</v>
      </c>
    </row>
    <row r="3" spans="2:6" ht="15" customHeight="1" x14ac:dyDescent="0.25">
      <c r="B3" s="90" t="s">
        <v>27</v>
      </c>
      <c r="C3" s="91" t="s">
        <v>34</v>
      </c>
      <c r="D3" s="92" t="s">
        <v>34</v>
      </c>
      <c r="E3" s="93">
        <v>0</v>
      </c>
      <c r="F3" s="93">
        <v>0</v>
      </c>
    </row>
    <row r="4" spans="2:6" ht="15" customHeight="1" x14ac:dyDescent="0.25">
      <c r="B4" s="94"/>
      <c r="C4" s="95" t="s">
        <v>61</v>
      </c>
      <c r="D4" s="96" t="s">
        <v>4</v>
      </c>
      <c r="E4" s="97">
        <v>25</v>
      </c>
      <c r="F4" s="98">
        <v>1.57</v>
      </c>
    </row>
    <row r="5" spans="2:6" x14ac:dyDescent="0.25">
      <c r="B5" s="94"/>
      <c r="C5" s="95" t="s">
        <v>62</v>
      </c>
      <c r="D5" s="96" t="s">
        <v>5</v>
      </c>
      <c r="E5" s="97">
        <v>31.5</v>
      </c>
      <c r="F5" s="98">
        <v>1.55</v>
      </c>
    </row>
    <row r="6" spans="2:6" x14ac:dyDescent="0.25">
      <c r="B6" s="94"/>
      <c r="C6" s="95" t="s">
        <v>63</v>
      </c>
      <c r="D6" s="96" t="s">
        <v>6</v>
      </c>
      <c r="E6" s="97">
        <v>40</v>
      </c>
      <c r="F6" s="98">
        <v>1.48</v>
      </c>
    </row>
    <row r="7" spans="2:6" x14ac:dyDescent="0.25">
      <c r="B7" s="94"/>
      <c r="C7" s="95" t="s">
        <v>64</v>
      </c>
      <c r="D7" s="96" t="s">
        <v>50</v>
      </c>
      <c r="E7" s="97">
        <v>50</v>
      </c>
      <c r="F7" s="98">
        <v>1.68</v>
      </c>
    </row>
    <row r="8" spans="2:6" x14ac:dyDescent="0.25">
      <c r="B8" s="94"/>
      <c r="C8" s="95" t="s">
        <v>65</v>
      </c>
      <c r="D8" s="96" t="s">
        <v>51</v>
      </c>
      <c r="E8" s="97">
        <v>63</v>
      </c>
      <c r="F8" s="98">
        <v>1.65</v>
      </c>
    </row>
    <row r="9" spans="2:6" x14ac:dyDescent="0.25">
      <c r="B9" s="94"/>
      <c r="C9" s="95" t="s">
        <v>66</v>
      </c>
      <c r="D9" s="96" t="s">
        <v>52</v>
      </c>
      <c r="E9" s="97">
        <v>80</v>
      </c>
      <c r="F9" s="98">
        <v>1.48</v>
      </c>
    </row>
    <row r="10" spans="2:6" ht="15.75" thickBot="1" x14ac:dyDescent="0.3">
      <c r="B10" s="99"/>
      <c r="C10" s="100" t="s">
        <v>67</v>
      </c>
      <c r="D10" s="101" t="s">
        <v>53</v>
      </c>
      <c r="E10" s="102">
        <v>95</v>
      </c>
      <c r="F10" s="103">
        <v>1.4</v>
      </c>
    </row>
    <row r="11" spans="2:6" ht="15" customHeight="1" x14ac:dyDescent="0.25">
      <c r="B11" s="90" t="s">
        <v>28</v>
      </c>
      <c r="C11" s="104" t="s">
        <v>34</v>
      </c>
      <c r="D11" s="92" t="s">
        <v>34</v>
      </c>
      <c r="E11" s="93">
        <v>0</v>
      </c>
      <c r="F11" s="93">
        <v>0</v>
      </c>
    </row>
    <row r="12" spans="2:6" ht="15" customHeight="1" x14ac:dyDescent="0.25">
      <c r="B12" s="94"/>
      <c r="C12" s="105" t="s">
        <v>61</v>
      </c>
      <c r="D12" s="96" t="s">
        <v>19</v>
      </c>
      <c r="E12" s="97">
        <v>23.5</v>
      </c>
      <c r="F12" s="98">
        <v>1.48</v>
      </c>
    </row>
    <row r="13" spans="2:6" x14ac:dyDescent="0.25">
      <c r="B13" s="94"/>
      <c r="C13" s="105" t="s">
        <v>62</v>
      </c>
      <c r="D13" s="96" t="s">
        <v>20</v>
      </c>
      <c r="E13" s="97">
        <v>30</v>
      </c>
      <c r="F13" s="98">
        <v>1.48</v>
      </c>
    </row>
    <row r="14" spans="2:6" x14ac:dyDescent="0.25">
      <c r="B14" s="94"/>
      <c r="C14" s="105" t="s">
        <v>63</v>
      </c>
      <c r="D14" s="96" t="s">
        <v>21</v>
      </c>
      <c r="E14" s="97">
        <v>37.5</v>
      </c>
      <c r="F14" s="98">
        <v>1.39</v>
      </c>
    </row>
    <row r="15" spans="2:6" x14ac:dyDescent="0.25">
      <c r="B15" s="94"/>
      <c r="C15" s="105" t="s">
        <v>64</v>
      </c>
      <c r="D15" s="96" t="s">
        <v>22</v>
      </c>
      <c r="E15" s="97">
        <v>50</v>
      </c>
      <c r="F15" s="98">
        <v>1.47</v>
      </c>
    </row>
    <row r="16" spans="2:6" x14ac:dyDescent="0.25">
      <c r="B16" s="94"/>
      <c r="C16" s="105" t="s">
        <v>71</v>
      </c>
      <c r="D16" s="96" t="s">
        <v>54</v>
      </c>
      <c r="E16" s="97">
        <v>41</v>
      </c>
      <c r="F16" s="98">
        <v>1.59</v>
      </c>
    </row>
    <row r="17" spans="2:6" x14ac:dyDescent="0.25">
      <c r="B17" s="94"/>
      <c r="C17" s="105" t="s">
        <v>68</v>
      </c>
      <c r="D17" s="96" t="s">
        <v>23</v>
      </c>
      <c r="E17" s="97">
        <v>62.5</v>
      </c>
      <c r="F17" s="98">
        <v>1.47</v>
      </c>
    </row>
    <row r="18" spans="2:6" x14ac:dyDescent="0.25">
      <c r="B18" s="94"/>
      <c r="C18" s="105" t="s">
        <v>72</v>
      </c>
      <c r="D18" s="96" t="s">
        <v>55</v>
      </c>
      <c r="E18" s="97">
        <v>53.5</v>
      </c>
      <c r="F18" s="98">
        <v>1.6</v>
      </c>
    </row>
    <row r="19" spans="2:6" x14ac:dyDescent="0.25">
      <c r="B19" s="94"/>
      <c r="C19" s="105" t="s">
        <v>69</v>
      </c>
      <c r="D19" s="96" t="s">
        <v>24</v>
      </c>
      <c r="E19" s="97">
        <v>77</v>
      </c>
      <c r="F19" s="98">
        <v>1.42</v>
      </c>
    </row>
    <row r="20" spans="2:6" x14ac:dyDescent="0.25">
      <c r="B20" s="94"/>
      <c r="C20" s="105" t="s">
        <v>73</v>
      </c>
      <c r="D20" s="96" t="s">
        <v>56</v>
      </c>
      <c r="E20" s="97">
        <v>62.5</v>
      </c>
      <c r="F20" s="98">
        <v>1.47</v>
      </c>
    </row>
    <row r="21" spans="2:6" x14ac:dyDescent="0.25">
      <c r="B21" s="94"/>
      <c r="C21" s="105" t="s">
        <v>74</v>
      </c>
      <c r="D21" s="96" t="s">
        <v>57</v>
      </c>
      <c r="E21" s="97">
        <v>75</v>
      </c>
      <c r="F21" s="98">
        <v>1.49</v>
      </c>
    </row>
    <row r="22" spans="2:6" x14ac:dyDescent="0.25">
      <c r="B22" s="94"/>
      <c r="C22" s="105" t="s">
        <v>70</v>
      </c>
      <c r="D22" s="96" t="s">
        <v>58</v>
      </c>
      <c r="E22" s="97">
        <v>87.5</v>
      </c>
      <c r="F22" s="98">
        <v>1.42</v>
      </c>
    </row>
    <row r="23" spans="2:6" x14ac:dyDescent="0.25">
      <c r="B23" s="94"/>
      <c r="C23" s="105" t="s">
        <v>75</v>
      </c>
      <c r="D23" s="96" t="s">
        <v>59</v>
      </c>
      <c r="E23" s="97">
        <v>75</v>
      </c>
      <c r="F23" s="98">
        <v>1.49</v>
      </c>
    </row>
    <row r="24" spans="2:6" ht="15.75" thickBot="1" x14ac:dyDescent="0.3">
      <c r="B24" s="106"/>
      <c r="C24" s="107" t="s">
        <v>76</v>
      </c>
      <c r="D24" s="108" t="s">
        <v>60</v>
      </c>
      <c r="E24" s="109">
        <v>87.5</v>
      </c>
      <c r="F24" s="110">
        <v>1.42</v>
      </c>
    </row>
    <row r="25" spans="2:6" x14ac:dyDescent="0.25">
      <c r="B25" s="36"/>
      <c r="C25" s="37"/>
      <c r="D25" s="38"/>
      <c r="E25" s="39"/>
      <c r="F25" s="40"/>
    </row>
    <row r="27" spans="2:6" ht="15.75" thickBot="1" x14ac:dyDescent="0.3"/>
    <row r="28" spans="2:6" ht="19.5" thickBot="1" x14ac:dyDescent="0.3">
      <c r="B28" s="78" t="s">
        <v>49</v>
      </c>
      <c r="C28" s="79"/>
    </row>
    <row r="29" spans="2:6" ht="18.75" x14ac:dyDescent="0.25">
      <c r="B29" s="111" t="s">
        <v>34</v>
      </c>
      <c r="C29" s="112">
        <v>0</v>
      </c>
    </row>
    <row r="30" spans="2:6" x14ac:dyDescent="0.25">
      <c r="B30" s="113" t="s">
        <v>7</v>
      </c>
      <c r="C30" s="114">
        <v>600</v>
      </c>
    </row>
    <row r="31" spans="2:6" x14ac:dyDescent="0.25">
      <c r="B31" s="113" t="s">
        <v>8</v>
      </c>
      <c r="C31" s="114">
        <v>850</v>
      </c>
    </row>
    <row r="32" spans="2:6" x14ac:dyDescent="0.25">
      <c r="B32" s="113" t="s">
        <v>9</v>
      </c>
      <c r="C32" s="114">
        <v>1100</v>
      </c>
    </row>
    <row r="33" spans="2:3" x14ac:dyDescent="0.25">
      <c r="B33" s="113" t="s">
        <v>10</v>
      </c>
      <c r="C33" s="114">
        <v>1400</v>
      </c>
    </row>
    <row r="34" spans="2:3" x14ac:dyDescent="0.25">
      <c r="B34" s="113" t="s">
        <v>11</v>
      </c>
      <c r="C34" s="114">
        <v>1700</v>
      </c>
    </row>
    <row r="35" spans="2:3" ht="15.75" thickBot="1" x14ac:dyDescent="0.3">
      <c r="B35" s="115" t="s">
        <v>12</v>
      </c>
      <c r="C35" s="116">
        <v>1800</v>
      </c>
    </row>
  </sheetData>
  <sortState ref="C12:F24">
    <sortCondition ref="C11"/>
  </sortState>
  <mergeCells count="3">
    <mergeCell ref="B28:C28"/>
    <mergeCell ref="B3:B10"/>
    <mergeCell ref="B11:B2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CET Vs Ecobonus</vt:lpstr>
      <vt:lpstr>GHP AISIN_DATA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Zagaglia</dc:creator>
  <cp:lastModifiedBy>Andrea Zagaglia</cp:lastModifiedBy>
  <cp:lastPrinted>2016-08-22T09:38:21Z</cp:lastPrinted>
  <dcterms:created xsi:type="dcterms:W3CDTF">2016-02-04T15:20:55Z</dcterms:created>
  <dcterms:modified xsi:type="dcterms:W3CDTF">2018-03-08T13:42:07Z</dcterms:modified>
</cp:coreProperties>
</file>